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28455" windowHeight="12210" firstSheet="1" activeTab="1"/>
  </bookViews>
  <sheets>
    <sheet name="Rekapitulácia stavby" sheetId="1" state="veryHidden" r:id="rId1"/>
    <sheet name="01 - Spevnené plochy" sheetId="2" r:id="rId2"/>
  </sheets>
  <definedNames>
    <definedName name="_xlnm._FilterDatabase" localSheetId="1" hidden="1">'01 - Spevnené plochy'!$C$120:$K$144</definedName>
    <definedName name="_xlnm.Print_Titles" localSheetId="1">'01 - Spevnené plochy'!$120:$120</definedName>
    <definedName name="_xlnm.Print_Titles" localSheetId="0">'Rekapitulácia stavby'!$92:$92</definedName>
    <definedName name="_xlnm.Print_Area" localSheetId="1">'01 - Spevnené plochy'!$C$4:$J$76,'01 - Spevnené plochy'!$C$82:$J$102,'01 - Spevnené plochy'!$C$108:$K$144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37" i="2"/>
  <c r="J36"/>
  <c r="AY95" i="1" s="1"/>
  <c r="J35" i="2"/>
  <c r="AX95" i="1" s="1"/>
  <c r="BI144" i="2"/>
  <c r="BH144"/>
  <c r="BG144"/>
  <c r="BE144"/>
  <c r="T144"/>
  <c r="T143" s="1"/>
  <c r="R144"/>
  <c r="R143" s="1"/>
  <c r="P144"/>
  <c r="P143" s="1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7"/>
  <c r="F115"/>
  <c r="E113"/>
  <c r="J91"/>
  <c r="F91"/>
  <c r="F89"/>
  <c r="E87"/>
  <c r="J24"/>
  <c r="E24"/>
  <c r="J92" s="1"/>
  <c r="J23"/>
  <c r="J18"/>
  <c r="E18"/>
  <c r="F92" s="1"/>
  <c r="J17"/>
  <c r="J12"/>
  <c r="J115"/>
  <c r="E7"/>
  <c r="E85"/>
  <c r="L90" i="1"/>
  <c r="AM90"/>
  <c r="AM89"/>
  <c r="L89"/>
  <c r="AM87"/>
  <c r="L87"/>
  <c r="L85"/>
  <c r="L84"/>
  <c r="BK144" i="2"/>
  <c r="BK142"/>
  <c r="J142"/>
  <c r="BK141"/>
  <c r="J141"/>
  <c r="BK140"/>
  <c r="J140"/>
  <c r="BK139"/>
  <c r="J139"/>
  <c r="BK138"/>
  <c r="J138"/>
  <c r="BK137"/>
  <c r="J137"/>
  <c r="BK136"/>
  <c r="J136"/>
  <c r="J134"/>
  <c r="BK133"/>
  <c r="J132"/>
  <c r="BK130"/>
  <c r="BK134"/>
  <c r="J133"/>
  <c r="BK132"/>
  <c r="BK129"/>
  <c r="J128"/>
  <c r="BK127"/>
  <c r="BK126"/>
  <c r="J125"/>
  <c r="BK124"/>
  <c r="J144"/>
  <c r="J130"/>
  <c r="J129"/>
  <c r="BK128"/>
  <c r="J127"/>
  <c r="J126"/>
  <c r="BK125"/>
  <c r="AS94" i="1"/>
  <c r="J124" i="2"/>
  <c r="BK123" l="1"/>
  <c r="J123" s="1"/>
  <c r="J98" s="1"/>
  <c r="P123"/>
  <c r="R123"/>
  <c r="T123"/>
  <c r="BK131"/>
  <c r="J131"/>
  <c r="J99"/>
  <c r="P131"/>
  <c r="R131"/>
  <c r="T131"/>
  <c r="BK135"/>
  <c r="J135" s="1"/>
  <c r="J100" s="1"/>
  <c r="P135"/>
  <c r="R135"/>
  <c r="T135"/>
  <c r="J89"/>
  <c r="F118"/>
  <c r="BF127"/>
  <c r="E111"/>
  <c r="J118"/>
  <c r="BF124"/>
  <c r="BF125"/>
  <c r="BF128"/>
  <c r="BF129"/>
  <c r="BF130"/>
  <c r="BF132"/>
  <c r="BF133"/>
  <c r="BF134"/>
  <c r="BF126"/>
  <c r="BF136"/>
  <c r="BF137"/>
  <c r="BF138"/>
  <c r="BF139"/>
  <c r="BF140"/>
  <c r="BF141"/>
  <c r="BF142"/>
  <c r="BF144"/>
  <c r="BK143"/>
  <c r="J143" s="1"/>
  <c r="J101" s="1"/>
  <c r="F33"/>
  <c r="AZ95" i="1"/>
  <c r="AZ94" s="1"/>
  <c r="W29" s="1"/>
  <c r="F36" i="2"/>
  <c r="BC95" i="1"/>
  <c r="BC94" s="1"/>
  <c r="W32" s="1"/>
  <c r="J33" i="2"/>
  <c r="AV95" i="1"/>
  <c r="F37" i="2"/>
  <c r="BD95" i="1" s="1"/>
  <c r="BD94" s="1"/>
  <c r="W33" s="1"/>
  <c r="F35" i="2"/>
  <c r="BB95" i="1" s="1"/>
  <c r="BB94" s="1"/>
  <c r="W31" s="1"/>
  <c r="R122" i="2" l="1"/>
  <c r="R121" s="1"/>
  <c r="P122"/>
  <c r="P121" s="1"/>
  <c r="AU95" i="1" s="1"/>
  <c r="AU94" s="1"/>
  <c r="T122" i="2"/>
  <c r="T121" s="1"/>
  <c r="BK122"/>
  <c r="J122"/>
  <c r="J97" s="1"/>
  <c r="AX94" i="1"/>
  <c r="J34" i="2"/>
  <c r="AW95" i="1" s="1"/>
  <c r="AT95" s="1"/>
  <c r="AV94"/>
  <c r="AK29"/>
  <c r="F34" i="2"/>
  <c r="BA95" i="1" s="1"/>
  <c r="BA94" s="1"/>
  <c r="W30" s="1"/>
  <c r="AY94"/>
  <c r="BK121" i="2" l="1"/>
  <c r="J121" s="1"/>
  <c r="J96" s="1"/>
  <c r="AW94" i="1"/>
  <c r="AK30"/>
  <c r="AT94" l="1"/>
  <c r="J30" i="2"/>
  <c r="AG95" i="1" s="1"/>
  <c r="AG94" s="1"/>
  <c r="AK26" s="1"/>
  <c r="AK35" s="1"/>
  <c r="J39" i="2" l="1"/>
  <c r="AN94" i="1"/>
  <c r="AN95"/>
</calcChain>
</file>

<file path=xl/sharedStrings.xml><?xml version="1.0" encoding="utf-8"?>
<sst xmlns="http://schemas.openxmlformats.org/spreadsheetml/2006/main" count="537" uniqueCount="196">
  <si>
    <t>Export Komplet</t>
  </si>
  <si>
    <t/>
  </si>
  <si>
    <t>2.0</t>
  </si>
  <si>
    <t>False</t>
  </si>
  <si>
    <t>{4f5705d9-6742-4ee4-9f33-1adebcd4ae0f}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</si>
  <si>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</si>
  <si>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</si>
  <si>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</si>
  <si>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</si>
  <si>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</si>
  <si>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</si>
  <si>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</si>
  <si>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GOLIAN03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</si>
  <si>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</si>
  <si>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</si>
  <si>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Zberný dvor, Golianovo</t>
  </si>
  <si>
    <t>JKSO:</t>
  </si>
  <si>
    <t>KS:</t>
  </si>
  <si>
    <t>Miesto:</t>
  </si>
  <si>
    <t xml:space="preserve"> </t>
  </si>
  <si>
    <t>Dátum:</t>
  </si>
  <si>
    <t>12. 3. 2020</t>
  </si>
  <si>
    <t>Objednávateľ:</t>
  </si>
  <si>
    <t>IČO:</t>
  </si>
  <si>
    <t>Obec Golianovo</t>
  </si>
  <si>
    <t>IČ DPH:</t>
  </si>
  <si>
    <t>Zhotoviteľ:</t>
  </si>
  <si>
    <t>Vyplň údaj</t>
  </si>
  <si>
    <t>Projektant:</t>
  </si>
  <si>
    <t>47535890</t>
  </si>
  <si>
    <t>STAVPROS PLUS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</si>
  <si>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</si>
  <si>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</si>
  <si>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</si>
  <si>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</si>
  <si>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</si>
  <si>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</si>
  <si>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</si>
  <si>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</si>
  <si>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</si>
  <si>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</si>
  <si>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</si>
  <si>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</si>
  <si>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</si>
  <si>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</si>
  <si>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</si>
  <si>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</si>
  <si>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</si>
  <si>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</si>
  <si>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</si>
  <si>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</si>
  <si>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</si>
  <si>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</si>
  <si>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</si>
  <si>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</si>
  <si>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</si>
  <si>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</si>
  <si>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</si>
  <si>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</si>
  <si>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</si>
  <si>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</si>
  <si>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</si>
  <si>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</si>
  <si>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</si>
  <si>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</si>
  <si>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</si>
  <si>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</si>
  <si>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</si>
  <si>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</si>
  <si>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</si>
  <si>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</si>
  <si>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</si>
  <si>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</si>
  <si>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</si>
  <si>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</si>
  <si>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</si>
  <si>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</si>
  <si>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</si>
  <si>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</si>
  <si>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</si>
  <si>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</si>
  <si>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Spevnené plochy</t>
  </si>
  <si>
    <t>STA</t>
  </si>
  <si>
    <t>1</t>
  </si>
  <si>
    <t>{d25420fb-04ba-49dc-9492-ac5599360646}</t>
  </si>
  <si>
    <t>KRYCÍ LIST ROZPOČTU</t>
  </si>
  <si>
    <t>Objekt:</t>
  </si>
  <si>
    <t>01 - Spevnené plochy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</si>
  <si>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</si>
  <si>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</si>
  <si>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</si>
  <si>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</si>
  <si>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</si>
  <si>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</si>
  <si>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</si>
  <si>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</si>
  <si>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</si>
  <si>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</si>
  <si>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</si>
  <si>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</si>
  <si>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</si>
  <si>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</si>
  <si>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</si>
  <si>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</si>
  <si>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</si>
  <si>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</si>
  <si>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</si>
  <si>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</si>
  <si>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</si>
  <si>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</si>
  <si>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</si>
  <si>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</si>
  <si>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</si>
  <si>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</si>
  <si>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</si>
  <si>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</t>
  </si>
  <si>
    <t>Rozoberanie vozovky a plochy z panelov so škárami zaliatymi asfaltovou alebo cementovou maltou,  -0,40800t</t>
  </si>
  <si>
    <t>m2</t>
  </si>
  <si>
    <t>4</t>
  </si>
  <si>
    <t>2</t>
  </si>
  <si>
    <t>940709526</t>
  </si>
  <si>
    <t>113107223</t>
  </si>
  <si>
    <t>Odstránenie krytu v ploche nad 200 m2 z kameniva hrubého drveného, hr. 200 do 300 m,  -0,40000t</t>
  </si>
  <si>
    <t>-2017264971</t>
  </si>
  <si>
    <t>3</t>
  </si>
  <si>
    <t>113307212</t>
  </si>
  <si>
    <t>Odstránenie podkladu v ploche nad 200 m2 z kameniva ťaženého, hr. vrstvy 100 do 200 mm,  -0,24000t</t>
  </si>
  <si>
    <t>1957977193</t>
  </si>
  <si>
    <t>122201102</t>
  </si>
  <si>
    <t>Odkopávka a prekopávka nezapažená v hornine 3, nad 100 do 1000 m3</t>
  </si>
  <si>
    <t>m3</t>
  </si>
  <si>
    <t>381380566</t>
  </si>
  <si>
    <t>5</t>
  </si>
  <si>
    <t>162501122</t>
  </si>
  <si>
    <t xml:space="preserve">Vodorovné premiestnenie výkopku po spevnenej ceste z horniny tr.1-4, nad 100 do 1000 m3 na vzdialenosť do 3000 m </t>
  </si>
  <si>
    <t>-513719106</t>
  </si>
  <si>
    <t>6</t>
  </si>
  <si>
    <t>162501123</t>
  </si>
  <si>
    <t>Vodorovné premiestnenie výkopku po spevnenej ceste z horniny tr.1-4, nad 100 do 1000 m3, príplatok k cene za každých ďalšich a začatých 1000 m</t>
  </si>
  <si>
    <t>-1787148973</t>
  </si>
  <si>
    <t>7</t>
  </si>
  <si>
    <t>171209002</t>
  </si>
  <si>
    <t>Poplatok za skladovanie - zemina a kamenivo (17 05) ostatné</t>
  </si>
  <si>
    <t>t</t>
  </si>
  <si>
    <t>1692708408</t>
  </si>
  <si>
    <t>Komunikácie</t>
  </si>
  <si>
    <t>8</t>
  </si>
  <si>
    <t>564851114</t>
  </si>
  <si>
    <t>Podklad zo štrkodrviny s rozprestretím a zhutnením, po zhutnení hr. 180 mm</t>
  </si>
  <si>
    <t>1132315835</t>
  </si>
  <si>
    <t>9</t>
  </si>
  <si>
    <t>567122114</t>
  </si>
  <si>
    <t>Podklad z kameniva spevneného cementom s rozprestretím a zhutnením, CBGM C 8/10 (C 6/8), po zhutnení hr. 150 mm</t>
  </si>
  <si>
    <t>832369044</t>
  </si>
  <si>
    <t>10</t>
  </si>
  <si>
    <t>581140312</t>
  </si>
  <si>
    <t>Kryt cementobetónový cestných komunikácií skupiny CB III pre TDZ IV, V a VI, hr. 220 mm</t>
  </si>
  <si>
    <t>574149651</t>
  </si>
  <si>
    <t>Ostatné konštrukcie a práce-búranie</t>
  </si>
  <si>
    <t>11</t>
  </si>
  <si>
    <t>917862111</t>
  </si>
  <si>
    <t>Osadenie chodník. obrubníka betónového stojatého do lôžka z betónu prosteho tr. C 12/15 s bočnou oporou</t>
  </si>
  <si>
    <t>m</t>
  </si>
  <si>
    <t>383863376</t>
  </si>
  <si>
    <t>12</t>
  </si>
  <si>
    <t>M</t>
  </si>
  <si>
    <t>5921954360</t>
  </si>
  <si>
    <t>Obrubník cestný 1000x200x100 mm</t>
  </si>
  <si>
    <t>ks</t>
  </si>
  <si>
    <t>1112107430</t>
  </si>
  <si>
    <t>13</t>
  </si>
  <si>
    <t>919716111</t>
  </si>
  <si>
    <t>Oceľová výstuž cementobet. krytu TEVYCED letis. plôch zo zvar. sietí KARI</t>
  </si>
  <si>
    <t>1186136926</t>
  </si>
  <si>
    <t>14</t>
  </si>
  <si>
    <t>979082213</t>
  </si>
  <si>
    <t>Vodorovná doprava sutiny so zložením a hrubým urovnaním na vzdialenosť do 1 km</t>
  </si>
  <si>
    <t>1604396546</t>
  </si>
  <si>
    <t>15</t>
  </si>
  <si>
    <t>979082219</t>
  </si>
  <si>
    <t>Príplatok k cene za každý ďalší aj začatý 1 km nad 1 km</t>
  </si>
  <si>
    <t>-2050299734</t>
  </si>
  <si>
    <t>16</t>
  </si>
  <si>
    <t>979087212</t>
  </si>
  <si>
    <t>Nakladanie na dopravné prostriedky pre vodorovnú dopravu sutiny</t>
  </si>
  <si>
    <t>1406840849</t>
  </si>
  <si>
    <t>17</t>
  </si>
  <si>
    <t>979089212</t>
  </si>
  <si>
    <t>Poplatok za skladovanie</t>
  </si>
  <si>
    <t>890894397</t>
  </si>
  <si>
    <t>99</t>
  </si>
  <si>
    <t>Presun hmôt HSV</t>
  </si>
  <si>
    <t>18</t>
  </si>
  <si>
    <t>998224111</t>
  </si>
  <si>
    <t>Presun hmôt pre pozemné komunikácie s krytom monolitickým betónovým akejkoľvek dĺžky objektu</t>
  </si>
  <si>
    <t>126547344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</si>
</sst>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2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87" t="s">
        <v>12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7"/>
      <c r="BE5" s="184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89" t="s">
        <v>15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7"/>
      <c r="BE6" s="185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85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85"/>
      <c r="BS8" s="14" t="s">
        <v>6</v>
      </c>
    </row>
    <row r="9" spans="1:74" s="1" customFormat="1" ht="14.45" customHeight="1">
      <c r="B9" s="17"/>
      <c r="AR9" s="17"/>
      <c r="BE9" s="185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85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185"/>
      <c r="BS11" s="14" t="s">
        <v>6</v>
      </c>
    </row>
    <row r="12" spans="1:74" s="1" customFormat="1" ht="6.95" customHeight="1">
      <c r="B12" s="17"/>
      <c r="AR12" s="17"/>
      <c r="BE12" s="185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185"/>
      <c r="BS13" s="14" t="s">
        <v>6</v>
      </c>
    </row>
    <row r="14" spans="1:74" ht="12.75">
      <c r="B14" s="17"/>
      <c r="E14" s="190" t="s">
        <v>27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24" t="s">
        <v>25</v>
      </c>
      <c r="AN14" s="26" t="s">
        <v>27</v>
      </c>
      <c r="AR14" s="17"/>
      <c r="BE14" s="185"/>
      <c r="BS14" s="14" t="s">
        <v>6</v>
      </c>
    </row>
    <row r="15" spans="1:74" s="1" customFormat="1" ht="6.95" customHeight="1">
      <c r="B15" s="17"/>
      <c r="AR15" s="17"/>
      <c r="BE15" s="185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29</v>
      </c>
      <c r="AR16" s="17"/>
      <c r="BE16" s="185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25</v>
      </c>
      <c r="AN17" s="22" t="s">
        <v>1</v>
      </c>
      <c r="AR17" s="17"/>
      <c r="BE17" s="185"/>
      <c r="BS17" s="14" t="s">
        <v>31</v>
      </c>
    </row>
    <row r="18" spans="1:71" s="1" customFormat="1" ht="6.95" customHeight="1">
      <c r="B18" s="17"/>
      <c r="AR18" s="17"/>
      <c r="BE18" s="185"/>
      <c r="BS18" s="14" t="s">
        <v>32</v>
      </c>
    </row>
    <row r="19" spans="1:71" s="1" customFormat="1" ht="12" customHeight="1">
      <c r="B19" s="17"/>
      <c r="D19" s="24" t="s">
        <v>33</v>
      </c>
      <c r="AK19" s="24" t="s">
        <v>23</v>
      </c>
      <c r="AN19" s="22" t="s">
        <v>1</v>
      </c>
      <c r="AR19" s="17"/>
      <c r="BE19" s="185"/>
      <c r="BS19" s="14" t="s">
        <v>32</v>
      </c>
    </row>
    <row r="20" spans="1:71" s="1" customFormat="1" ht="18.399999999999999" customHeight="1">
      <c r="B20" s="17"/>
      <c r="E20" s="22" t="s">
        <v>19</v>
      </c>
      <c r="AK20" s="24" t="s">
        <v>25</v>
      </c>
      <c r="AN20" s="22" t="s">
        <v>1</v>
      </c>
      <c r="AR20" s="17"/>
      <c r="BE20" s="185"/>
      <c r="BS20" s="14" t="s">
        <v>31</v>
      </c>
    </row>
    <row r="21" spans="1:71" s="1" customFormat="1" ht="6.95" customHeight="1">
      <c r="B21" s="17"/>
      <c r="AR21" s="17"/>
      <c r="BE21" s="185"/>
    </row>
    <row r="22" spans="1:71" s="1" customFormat="1" ht="12" customHeight="1">
      <c r="B22" s="17"/>
      <c r="D22" s="24" t="s">
        <v>34</v>
      </c>
      <c r="AR22" s="17"/>
      <c r="BE22" s="185"/>
    </row>
    <row r="23" spans="1:71" s="1" customFormat="1" ht="16.5" customHeight="1">
      <c r="B23" s="17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7"/>
      <c r="BE23" s="185"/>
    </row>
    <row r="24" spans="1:71" s="1" customFormat="1" ht="6.95" customHeight="1">
      <c r="B24" s="17"/>
      <c r="AR24" s="17"/>
      <c r="BE24" s="185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5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3">
        <f>ROUND(AG94,2)</f>
        <v>0</v>
      </c>
      <c r="AL26" s="194"/>
      <c r="AM26" s="194"/>
      <c r="AN26" s="194"/>
      <c r="AO26" s="194"/>
      <c r="AP26" s="29"/>
      <c r="AQ26" s="29"/>
      <c r="AR26" s="30"/>
      <c r="BE26" s="185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5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95" t="s">
        <v>36</v>
      </c>
      <c r="M28" s="195"/>
      <c r="N28" s="195"/>
      <c r="O28" s="195"/>
      <c r="P28" s="195"/>
      <c r="Q28" s="29"/>
      <c r="R28" s="29"/>
      <c r="S28" s="29"/>
      <c r="T28" s="29"/>
      <c r="U28" s="29"/>
      <c r="V28" s="29"/>
      <c r="W28" s="195" t="s">
        <v>37</v>
      </c>
      <c r="X28" s="195"/>
      <c r="Y28" s="195"/>
      <c r="Z28" s="195"/>
      <c r="AA28" s="195"/>
      <c r="AB28" s="195"/>
      <c r="AC28" s="195"/>
      <c r="AD28" s="195"/>
      <c r="AE28" s="195"/>
      <c r="AF28" s="29"/>
      <c r="AG28" s="29"/>
      <c r="AH28" s="29"/>
      <c r="AI28" s="29"/>
      <c r="AJ28" s="29"/>
      <c r="AK28" s="195" t="s">
        <v>38</v>
      </c>
      <c r="AL28" s="195"/>
      <c r="AM28" s="195"/>
      <c r="AN28" s="195"/>
      <c r="AO28" s="195"/>
      <c r="AP28" s="29"/>
      <c r="AQ28" s="29"/>
      <c r="AR28" s="30"/>
      <c r="BE28" s="185"/>
    </row>
    <row r="29" spans="1:71" s="3" customFormat="1" ht="14.45" customHeight="1">
      <c r="B29" s="34"/>
      <c r="D29" s="24" t="s">
        <v>39</v>
      </c>
      <c r="F29" s="24" t="s">
        <v>40</v>
      </c>
      <c r="L29" s="198">
        <v>0.2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4"/>
      <c r="BE29" s="186"/>
    </row>
    <row r="30" spans="1:71" s="3" customFormat="1" ht="14.45" customHeight="1">
      <c r="B30" s="34"/>
      <c r="F30" s="24" t="s">
        <v>41</v>
      </c>
      <c r="L30" s="198">
        <v>0.2</v>
      </c>
      <c r="M30" s="197"/>
      <c r="N30" s="197"/>
      <c r="O30" s="197"/>
      <c r="P30" s="19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0</v>
      </c>
      <c r="AL30" s="197"/>
      <c r="AM30" s="197"/>
      <c r="AN30" s="197"/>
      <c r="AO30" s="197"/>
      <c r="AR30" s="34"/>
      <c r="BE30" s="186"/>
    </row>
    <row r="31" spans="1:71" s="3" customFormat="1" ht="14.45" hidden="1" customHeight="1">
      <c r="B31" s="34"/>
      <c r="F31" s="24" t="s">
        <v>42</v>
      </c>
      <c r="L31" s="198">
        <v>0.2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4"/>
      <c r="BE31" s="186"/>
    </row>
    <row r="32" spans="1:71" s="3" customFormat="1" ht="14.45" hidden="1" customHeight="1">
      <c r="B32" s="34"/>
      <c r="F32" s="24" t="s">
        <v>43</v>
      </c>
      <c r="L32" s="198">
        <v>0.2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4"/>
      <c r="BE32" s="186"/>
    </row>
    <row r="33" spans="1:57" s="3" customFormat="1" ht="14.45" hidden="1" customHeight="1">
      <c r="B33" s="34"/>
      <c r="F33" s="24" t="s">
        <v>44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4"/>
      <c r="BE33" s="186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5"/>
    </row>
    <row r="35" spans="1:57" s="2" customFormat="1" ht="25.9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99" t="s">
        <v>47</v>
      </c>
      <c r="Y35" s="200"/>
      <c r="Z35" s="200"/>
      <c r="AA35" s="200"/>
      <c r="AB35" s="200"/>
      <c r="AC35" s="37"/>
      <c r="AD35" s="37"/>
      <c r="AE35" s="37"/>
      <c r="AF35" s="37"/>
      <c r="AG35" s="37"/>
      <c r="AH35" s="37"/>
      <c r="AI35" s="37"/>
      <c r="AJ35" s="37"/>
      <c r="AK35" s="201">
        <f>SUM(AK26:AK33)</f>
        <v>0</v>
      </c>
      <c r="AL35" s="200"/>
      <c r="AM35" s="200"/>
      <c r="AN35" s="200"/>
      <c r="AO35" s="202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GOLIAN03</v>
      </c>
      <c r="AR84" s="48"/>
    </row>
    <row r="85" spans="1:91" s="5" customFormat="1" ht="36.950000000000003" customHeight="1">
      <c r="B85" s="49"/>
      <c r="C85" s="50" t="s">
        <v>14</v>
      </c>
      <c r="L85" s="203" t="str">
        <f>K6</f>
        <v>Zberný dvor, Golianovo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05" t="str">
        <f>IF(AN8= "","",AN8)</f>
        <v>12. 3. 2020</v>
      </c>
      <c r="AN87" s="20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Golianovo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6" t="str">
        <f>IF(E17="","",E17)</f>
        <v>STAVPROS PLUS s.r.o.</v>
      </c>
      <c r="AN89" s="207"/>
      <c r="AO89" s="207"/>
      <c r="AP89" s="207"/>
      <c r="AQ89" s="29"/>
      <c r="AR89" s="30"/>
      <c r="AS89" s="208" t="s">
        <v>55</v>
      </c>
      <c r="AT89" s="20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33</v>
      </c>
      <c r="AJ90" s="29"/>
      <c r="AK90" s="29"/>
      <c r="AL90" s="29"/>
      <c r="AM90" s="206" t="str">
        <f>IF(E20="","",E20)</f>
        <v xml:space="preserve"> </v>
      </c>
      <c r="AN90" s="207"/>
      <c r="AO90" s="207"/>
      <c r="AP90" s="207"/>
      <c r="AQ90" s="29"/>
      <c r="AR90" s="30"/>
      <c r="AS90" s="210"/>
      <c r="AT90" s="21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0"/>
      <c r="AT91" s="21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2" t="s">
        <v>56</v>
      </c>
      <c r="D92" s="213"/>
      <c r="E92" s="213"/>
      <c r="F92" s="213"/>
      <c r="G92" s="213"/>
      <c r="H92" s="57"/>
      <c r="I92" s="214" t="s">
        <v>57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5" t="s">
        <v>58</v>
      </c>
      <c r="AH92" s="213"/>
      <c r="AI92" s="213"/>
      <c r="AJ92" s="213"/>
      <c r="AK92" s="213"/>
      <c r="AL92" s="213"/>
      <c r="AM92" s="213"/>
      <c r="AN92" s="214" t="s">
        <v>59</v>
      </c>
      <c r="AO92" s="213"/>
      <c r="AP92" s="216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0">
        <f>ROUND(AG95,2)</f>
        <v>0</v>
      </c>
      <c r="AH94" s="220"/>
      <c r="AI94" s="220"/>
      <c r="AJ94" s="220"/>
      <c r="AK94" s="220"/>
      <c r="AL94" s="220"/>
      <c r="AM94" s="220"/>
      <c r="AN94" s="221">
        <f>SUM(AG94,AT94)</f>
        <v>0</v>
      </c>
      <c r="AO94" s="221"/>
      <c r="AP94" s="221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16.5" customHeight="1">
      <c r="A95" s="76" t="s">
        <v>79</v>
      </c>
      <c r="B95" s="77"/>
      <c r="C95" s="78"/>
      <c r="D95" s="219" t="s">
        <v>80</v>
      </c>
      <c r="E95" s="219"/>
      <c r="F95" s="219"/>
      <c r="G95" s="219"/>
      <c r="H95" s="219"/>
      <c r="I95" s="79"/>
      <c r="J95" s="219" t="s">
        <v>81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7">
        <f>'01 - Spevnené plochy'!J30</f>
        <v>0</v>
      </c>
      <c r="AH95" s="218"/>
      <c r="AI95" s="218"/>
      <c r="AJ95" s="218"/>
      <c r="AK95" s="218"/>
      <c r="AL95" s="218"/>
      <c r="AM95" s="218"/>
      <c r="AN95" s="217">
        <f>SUM(AG95,AT95)</f>
        <v>0</v>
      </c>
      <c r="AO95" s="218"/>
      <c r="AP95" s="218"/>
      <c r="AQ95" s="80" t="s">
        <v>82</v>
      </c>
      <c r="AR95" s="77"/>
      <c r="AS95" s="81">
        <v>0</v>
      </c>
      <c r="AT95" s="82">
        <f>ROUND(SUM(AV95:AW95),2)</f>
        <v>0</v>
      </c>
      <c r="AU95" s="83">
        <f>'01 - Spevnené plochy'!P121</f>
        <v>0</v>
      </c>
      <c r="AV95" s="82">
        <f>'01 - Spevnené plochy'!J33</f>
        <v>0</v>
      </c>
      <c r="AW95" s="82">
        <f>'01 - Spevnené plochy'!J34</f>
        <v>0</v>
      </c>
      <c r="AX95" s="82">
        <f>'01 - Spevnené plochy'!J35</f>
        <v>0</v>
      </c>
      <c r="AY95" s="82">
        <f>'01 - Spevnené plochy'!J36</f>
        <v>0</v>
      </c>
      <c r="AZ95" s="82">
        <f>'01 - Spevnené plochy'!F33</f>
        <v>0</v>
      </c>
      <c r="BA95" s="82">
        <f>'01 - Spevnené plochy'!F34</f>
        <v>0</v>
      </c>
      <c r="BB95" s="82">
        <f>'01 - Spevnené plochy'!F35</f>
        <v>0</v>
      </c>
      <c r="BC95" s="82">
        <f>'01 - Spevnené plochy'!F36</f>
        <v>0</v>
      </c>
      <c r="BD95" s="84">
        <f>'01 - Spevnené plochy'!F37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Spevnené ploch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5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222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85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14</v>
      </c>
      <c r="I6" s="86"/>
      <c r="L6" s="17"/>
    </row>
    <row r="7" spans="1:46" s="1" customFormat="1" ht="16.5" customHeight="1">
      <c r="B7" s="17"/>
      <c r="E7" s="223" t="str">
        <f>'Rekapitulácia stavby'!K6</f>
        <v>Zberný dvor, Golianovo</v>
      </c>
      <c r="F7" s="224"/>
      <c r="G7" s="224"/>
      <c r="H7" s="224"/>
      <c r="I7" s="86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3" t="s">
        <v>87</v>
      </c>
      <c r="F9" s="225"/>
      <c r="G9" s="225"/>
      <c r="H9" s="225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90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90" t="s">
        <v>20</v>
      </c>
      <c r="J12" s="52" t="str">
        <f>'Rekapitulácia stavby'!AN8</f>
        <v>12. 3. 2020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0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90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90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187"/>
      <c r="G18" s="187"/>
      <c r="H18" s="187"/>
      <c r="I18" s="90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90" t="s">
        <v>23</v>
      </c>
      <c r="J20" s="22" t="s">
        <v>29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90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33</v>
      </c>
      <c r="E23" s="29"/>
      <c r="F23" s="29"/>
      <c r="G23" s="29"/>
      <c r="H23" s="29"/>
      <c r="I23" s="90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0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92" t="s">
        <v>1</v>
      </c>
      <c r="F27" s="192"/>
      <c r="G27" s="192"/>
      <c r="H27" s="192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35</v>
      </c>
      <c r="E30" s="29"/>
      <c r="F30" s="29"/>
      <c r="G30" s="29"/>
      <c r="H30" s="29"/>
      <c r="I30" s="8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97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24" t="s">
        <v>40</v>
      </c>
      <c r="F33" s="99">
        <f>ROUND((SUM(BE121:BE144)),  2)</f>
        <v>0</v>
      </c>
      <c r="G33" s="29"/>
      <c r="H33" s="29"/>
      <c r="I33" s="100">
        <v>0.2</v>
      </c>
      <c r="J33" s="99">
        <f>ROUND(((SUM(BE121:BE144))*I33),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41</v>
      </c>
      <c r="F34" s="99">
        <f>ROUND((SUM(BF121:BF144)),  2)</f>
        <v>0</v>
      </c>
      <c r="G34" s="29"/>
      <c r="H34" s="29"/>
      <c r="I34" s="100">
        <v>0.2</v>
      </c>
      <c r="J34" s="99">
        <f>ROUND(((SUM(BF121:BF144))*I34),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99">
        <f>ROUND((SUM(BG121:BG144)),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99">
        <f>ROUND((SUM(BH121:BH144)),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44</v>
      </c>
      <c r="F37" s="99">
        <f>ROUND((SUM(BI121:BI144)),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45</v>
      </c>
      <c r="E39" s="57"/>
      <c r="F39" s="57"/>
      <c r="G39" s="103" t="s">
        <v>46</v>
      </c>
      <c r="H39" s="104" t="s">
        <v>47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08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09" t="s">
        <v>51</v>
      </c>
      <c r="G61" s="42" t="s">
        <v>50</v>
      </c>
      <c r="H61" s="32"/>
      <c r="I61" s="110"/>
      <c r="J61" s="111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09" t="s">
        <v>51</v>
      </c>
      <c r="G76" s="42" t="s">
        <v>50</v>
      </c>
      <c r="H76" s="32"/>
      <c r="I76" s="110"/>
      <c r="J76" s="111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Zberný dvor, Golianovo</v>
      </c>
      <c r="F85" s="224"/>
      <c r="G85" s="224"/>
      <c r="H85" s="224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3" t="str">
        <f>E9</f>
        <v>01 - Spevnené plochy</v>
      </c>
      <c r="F87" s="225"/>
      <c r="G87" s="225"/>
      <c r="H87" s="225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90" t="s">
        <v>20</v>
      </c>
      <c r="J89" s="52" t="str">
        <f>IF(J12="","",J12)</f>
        <v>12. 3. 2020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22</v>
      </c>
      <c r="D91" s="29"/>
      <c r="E91" s="29"/>
      <c r="F91" s="22" t="str">
        <f>E15</f>
        <v>Obec Golianovo</v>
      </c>
      <c r="G91" s="29"/>
      <c r="H91" s="29"/>
      <c r="I91" s="90" t="s">
        <v>28</v>
      </c>
      <c r="J91" s="27" t="str">
        <f>E21</f>
        <v>STAVPROS PLUS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90" t="s">
        <v>33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89</v>
      </c>
      <c r="D94" s="101"/>
      <c r="E94" s="101"/>
      <c r="F94" s="101"/>
      <c r="G94" s="101"/>
      <c r="H94" s="101"/>
      <c r="I94" s="116"/>
      <c r="J94" s="117" t="s">
        <v>90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91</v>
      </c>
      <c r="D96" s="29"/>
      <c r="E96" s="29"/>
      <c r="F96" s="29"/>
      <c r="G96" s="29"/>
      <c r="H96" s="29"/>
      <c r="I96" s="8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>
      <c r="B97" s="119"/>
      <c r="D97" s="120" t="s">
        <v>93</v>
      </c>
      <c r="E97" s="121"/>
      <c r="F97" s="121"/>
      <c r="G97" s="121"/>
      <c r="H97" s="121"/>
      <c r="I97" s="122"/>
      <c r="J97" s="123">
        <f>J122</f>
        <v>0</v>
      </c>
      <c r="L97" s="119"/>
    </row>
    <row r="98" spans="1:31" s="10" customFormat="1" ht="19.899999999999999" customHeight="1">
      <c r="B98" s="124"/>
      <c r="D98" s="125" t="s">
        <v>94</v>
      </c>
      <c r="E98" s="126"/>
      <c r="F98" s="126"/>
      <c r="G98" s="126"/>
      <c r="H98" s="126"/>
      <c r="I98" s="127"/>
      <c r="J98" s="128">
        <f>J123</f>
        <v>0</v>
      </c>
      <c r="L98" s="124"/>
    </row>
    <row r="99" spans="1:31" s="10" customFormat="1" ht="19.899999999999999" customHeight="1">
      <c r="B99" s="124"/>
      <c r="D99" s="125" t="s">
        <v>95</v>
      </c>
      <c r="E99" s="126"/>
      <c r="F99" s="126"/>
      <c r="G99" s="126"/>
      <c r="H99" s="126"/>
      <c r="I99" s="127"/>
      <c r="J99" s="128">
        <f>J131</f>
        <v>0</v>
      </c>
      <c r="L99" s="124"/>
    </row>
    <row r="100" spans="1:31" s="10" customFormat="1" ht="19.899999999999999" customHeight="1">
      <c r="B100" s="124"/>
      <c r="D100" s="125" t="s">
        <v>96</v>
      </c>
      <c r="E100" s="126"/>
      <c r="F100" s="126"/>
      <c r="G100" s="126"/>
      <c r="H100" s="126"/>
      <c r="I100" s="127"/>
      <c r="J100" s="128">
        <f>J135</f>
        <v>0</v>
      </c>
      <c r="L100" s="124"/>
    </row>
    <row r="101" spans="1:31" s="10" customFormat="1" ht="19.899999999999999" customHeight="1">
      <c r="B101" s="124"/>
      <c r="D101" s="125" t="s">
        <v>97</v>
      </c>
      <c r="E101" s="126"/>
      <c r="F101" s="126"/>
      <c r="G101" s="126"/>
      <c r="H101" s="126"/>
      <c r="I101" s="127"/>
      <c r="J101" s="128">
        <f>J143</f>
        <v>0</v>
      </c>
      <c r="L101" s="124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8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113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114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98</v>
      </c>
      <c r="D108" s="29"/>
      <c r="E108" s="29"/>
      <c r="F108" s="29"/>
      <c r="G108" s="29"/>
      <c r="H108" s="29"/>
      <c r="I108" s="8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8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14</v>
      </c>
      <c r="D110" s="29"/>
      <c r="E110" s="29"/>
      <c r="F110" s="29"/>
      <c r="G110" s="29"/>
      <c r="H110" s="29"/>
      <c r="I110" s="8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3" t="str">
        <f>E7</f>
        <v>Zberný dvor, Golianovo</v>
      </c>
      <c r="F111" s="224"/>
      <c r="G111" s="224"/>
      <c r="H111" s="224"/>
      <c r="I111" s="8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86</v>
      </c>
      <c r="D112" s="29"/>
      <c r="E112" s="29"/>
      <c r="F112" s="29"/>
      <c r="G112" s="29"/>
      <c r="H112" s="29"/>
      <c r="I112" s="8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3" t="str">
        <f>E9</f>
        <v>01 - Spevnené plochy</v>
      </c>
      <c r="F113" s="225"/>
      <c r="G113" s="225"/>
      <c r="H113" s="225"/>
      <c r="I113" s="8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8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F12</f>
        <v xml:space="preserve"> </v>
      </c>
      <c r="G115" s="29"/>
      <c r="H115" s="29"/>
      <c r="I115" s="90" t="s">
        <v>20</v>
      </c>
      <c r="J115" s="52" t="str">
        <f>IF(J12="","",J12)</f>
        <v>12. 3. 2020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8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22</v>
      </c>
      <c r="D117" s="29"/>
      <c r="E117" s="29"/>
      <c r="F117" s="22" t="str">
        <f>E15</f>
        <v>Obec Golianovo</v>
      </c>
      <c r="G117" s="29"/>
      <c r="H117" s="29"/>
      <c r="I117" s="90" t="s">
        <v>28</v>
      </c>
      <c r="J117" s="27" t="str">
        <f>E21</f>
        <v>STAVPROS PLUS s.r.o.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26</v>
      </c>
      <c r="D118" s="29"/>
      <c r="E118" s="29"/>
      <c r="F118" s="22" t="str">
        <f>IF(E18="","",E18)</f>
        <v>Vyplň údaj</v>
      </c>
      <c r="G118" s="29"/>
      <c r="H118" s="29"/>
      <c r="I118" s="90" t="s">
        <v>33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8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29"/>
      <c r="B120" s="130"/>
      <c r="C120" s="131" t="s">
        <v>99</v>
      </c>
      <c r="D120" s="132" t="s">
        <v>60</v>
      </c>
      <c r="E120" s="132" t="s">
        <v>56</v>
      </c>
      <c r="F120" s="132" t="s">
        <v>57</v>
      </c>
      <c r="G120" s="132" t="s">
        <v>100</v>
      </c>
      <c r="H120" s="132" t="s">
        <v>101</v>
      </c>
      <c r="I120" s="133" t="s">
        <v>102</v>
      </c>
      <c r="J120" s="134" t="s">
        <v>90</v>
      </c>
      <c r="K120" s="135" t="s">
        <v>103</v>
      </c>
      <c r="L120" s="136"/>
      <c r="M120" s="59" t="s">
        <v>1</v>
      </c>
      <c r="N120" s="60" t="s">
        <v>39</v>
      </c>
      <c r="O120" s="60" t="s">
        <v>104</v>
      </c>
      <c r="P120" s="60" t="s">
        <v>105</v>
      </c>
      <c r="Q120" s="60" t="s">
        <v>106</v>
      </c>
      <c r="R120" s="60" t="s">
        <v>107</v>
      </c>
      <c r="S120" s="60" t="s">
        <v>108</v>
      </c>
      <c r="T120" s="61" t="s">
        <v>109</v>
      </c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</row>
    <row r="121" spans="1:65" s="2" customFormat="1" ht="22.9" customHeight="1">
      <c r="A121" s="29"/>
      <c r="B121" s="30"/>
      <c r="C121" s="66" t="s">
        <v>91</v>
      </c>
      <c r="D121" s="29"/>
      <c r="E121" s="29"/>
      <c r="F121" s="29"/>
      <c r="G121" s="29"/>
      <c r="H121" s="29"/>
      <c r="I121" s="89"/>
      <c r="J121" s="137">
        <f>BK121</f>
        <v>0</v>
      </c>
      <c r="K121" s="29"/>
      <c r="L121" s="30"/>
      <c r="M121" s="62"/>
      <c r="N121" s="53"/>
      <c r="O121" s="63"/>
      <c r="P121" s="138">
        <f>P122</f>
        <v>0</v>
      </c>
      <c r="Q121" s="63"/>
      <c r="R121" s="138">
        <f>R122</f>
        <v>1539.2400100499999</v>
      </c>
      <c r="S121" s="63"/>
      <c r="T121" s="139">
        <f>T122</f>
        <v>620.49599999999998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74</v>
      </c>
      <c r="AU121" s="14" t="s">
        <v>92</v>
      </c>
      <c r="BK121" s="140">
        <f>BK122</f>
        <v>0</v>
      </c>
    </row>
    <row r="122" spans="1:65" s="12" customFormat="1" ht="25.9" customHeight="1">
      <c r="B122" s="141"/>
      <c r="D122" s="142" t="s">
        <v>74</v>
      </c>
      <c r="E122" s="143" t="s">
        <v>110</v>
      </c>
      <c r="F122" s="143" t="s">
        <v>111</v>
      </c>
      <c r="I122" s="144"/>
      <c r="J122" s="145">
        <f>BK122</f>
        <v>0</v>
      </c>
      <c r="L122" s="141"/>
      <c r="M122" s="146"/>
      <c r="N122" s="147"/>
      <c r="O122" s="147"/>
      <c r="P122" s="148">
        <f>P123+P131+P135+P143</f>
        <v>0</v>
      </c>
      <c r="Q122" s="147"/>
      <c r="R122" s="148">
        <f>R123+R131+R135+R143</f>
        <v>1539.2400100499999</v>
      </c>
      <c r="S122" s="147"/>
      <c r="T122" s="149">
        <f>T123+T131+T135+T143</f>
        <v>620.49599999999998</v>
      </c>
      <c r="AR122" s="142" t="s">
        <v>83</v>
      </c>
      <c r="AT122" s="150" t="s">
        <v>74</v>
      </c>
      <c r="AU122" s="150" t="s">
        <v>75</v>
      </c>
      <c r="AY122" s="142" t="s">
        <v>112</v>
      </c>
      <c r="BK122" s="151">
        <f>BK123+BK131+BK135+BK143</f>
        <v>0</v>
      </c>
    </row>
    <row r="123" spans="1:65" s="12" customFormat="1" ht="22.9" customHeight="1">
      <c r="B123" s="141"/>
      <c r="D123" s="142" t="s">
        <v>74</v>
      </c>
      <c r="E123" s="152" t="s">
        <v>83</v>
      </c>
      <c r="F123" s="152" t="s">
        <v>113</v>
      </c>
      <c r="I123" s="144"/>
      <c r="J123" s="153">
        <f>BK123</f>
        <v>0</v>
      </c>
      <c r="L123" s="141"/>
      <c r="M123" s="146"/>
      <c r="N123" s="147"/>
      <c r="O123" s="147"/>
      <c r="P123" s="148">
        <f>SUM(P124:P130)</f>
        <v>0</v>
      </c>
      <c r="Q123" s="147"/>
      <c r="R123" s="148">
        <f>SUM(R124:R130)</f>
        <v>0</v>
      </c>
      <c r="S123" s="147"/>
      <c r="T123" s="149">
        <f>SUM(T124:T130)</f>
        <v>620.49599999999998</v>
      </c>
      <c r="AR123" s="142" t="s">
        <v>83</v>
      </c>
      <c r="AT123" s="150" t="s">
        <v>74</v>
      </c>
      <c r="AU123" s="150" t="s">
        <v>83</v>
      </c>
      <c r="AY123" s="142" t="s">
        <v>112</v>
      </c>
      <c r="BK123" s="151">
        <f>SUM(BK124:BK130)</f>
        <v>0</v>
      </c>
    </row>
    <row r="124" spans="1:65" s="2" customFormat="1" ht="36">
      <c r="A124" s="29"/>
      <c r="B124" s="154"/>
      <c r="C124" s="155" t="s">
        <v>83</v>
      </c>
      <c r="D124" s="155" t="s">
        <v>114</v>
      </c>
      <c r="E124" s="156" t="s">
        <v>115</v>
      </c>
      <c r="F124" s="157" t="s">
        <v>116</v>
      </c>
      <c r="G124" s="158" t="s">
        <v>117</v>
      </c>
      <c r="H124" s="159">
        <v>62</v>
      </c>
      <c r="I124" s="160"/>
      <c r="J124" s="159">
        <f t="shared" ref="J124:J130" si="0">ROUND(I124*H124,3)</f>
        <v>0</v>
      </c>
      <c r="K124" s="161"/>
      <c r="L124" s="30"/>
      <c r="M124" s="162" t="s">
        <v>1</v>
      </c>
      <c r="N124" s="163" t="s">
        <v>41</v>
      </c>
      <c r="O124" s="55"/>
      <c r="P124" s="164">
        <f t="shared" ref="P124:P130" si="1">O124*H124</f>
        <v>0</v>
      </c>
      <c r="Q124" s="164">
        <v>0</v>
      </c>
      <c r="R124" s="164">
        <f t="shared" ref="R124:R130" si="2">Q124*H124</f>
        <v>0</v>
      </c>
      <c r="S124" s="164">
        <v>0.40799999999999997</v>
      </c>
      <c r="T124" s="165">
        <f t="shared" ref="T124:T130" si="3">S124*H124</f>
        <v>25.295999999999999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6" t="s">
        <v>118</v>
      </c>
      <c r="AT124" s="166" t="s">
        <v>114</v>
      </c>
      <c r="AU124" s="166" t="s">
        <v>119</v>
      </c>
      <c r="AY124" s="14" t="s">
        <v>112</v>
      </c>
      <c r="BE124" s="167">
        <f t="shared" ref="BE124:BE130" si="4">IF(N124="základná",J124,0)</f>
        <v>0</v>
      </c>
      <c r="BF124" s="167">
        <f t="shared" ref="BF124:BF130" si="5">IF(N124="znížená",J124,0)</f>
        <v>0</v>
      </c>
      <c r="BG124" s="167">
        <f t="shared" ref="BG124:BG130" si="6">IF(N124="zákl. prenesená",J124,0)</f>
        <v>0</v>
      </c>
      <c r="BH124" s="167">
        <f t="shared" ref="BH124:BH130" si="7">IF(N124="zníž. prenesená",J124,0)</f>
        <v>0</v>
      </c>
      <c r="BI124" s="167">
        <f t="shared" ref="BI124:BI130" si="8">IF(N124="nulová",J124,0)</f>
        <v>0</v>
      </c>
      <c r="BJ124" s="14" t="s">
        <v>119</v>
      </c>
      <c r="BK124" s="168">
        <f t="shared" ref="BK124:BK130" si="9">ROUND(I124*H124,3)</f>
        <v>0</v>
      </c>
      <c r="BL124" s="14" t="s">
        <v>118</v>
      </c>
      <c r="BM124" s="166" t="s">
        <v>120</v>
      </c>
    </row>
    <row r="125" spans="1:65" s="2" customFormat="1" ht="24">
      <c r="A125" s="29"/>
      <c r="B125" s="154"/>
      <c r="C125" s="155" t="s">
        <v>119</v>
      </c>
      <c r="D125" s="155" t="s">
        <v>114</v>
      </c>
      <c r="E125" s="156" t="s">
        <v>121</v>
      </c>
      <c r="F125" s="157" t="s">
        <v>122</v>
      </c>
      <c r="G125" s="158" t="s">
        <v>117</v>
      </c>
      <c r="H125" s="159">
        <v>930</v>
      </c>
      <c r="I125" s="160"/>
      <c r="J125" s="159">
        <f t="shared" si="0"/>
        <v>0</v>
      </c>
      <c r="K125" s="161"/>
      <c r="L125" s="30"/>
      <c r="M125" s="162" t="s">
        <v>1</v>
      </c>
      <c r="N125" s="163" t="s">
        <v>41</v>
      </c>
      <c r="O125" s="55"/>
      <c r="P125" s="164">
        <f t="shared" si="1"/>
        <v>0</v>
      </c>
      <c r="Q125" s="164">
        <v>0</v>
      </c>
      <c r="R125" s="164">
        <f t="shared" si="2"/>
        <v>0</v>
      </c>
      <c r="S125" s="164">
        <v>0.4</v>
      </c>
      <c r="T125" s="165">
        <f t="shared" si="3"/>
        <v>372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6" t="s">
        <v>118</v>
      </c>
      <c r="AT125" s="166" t="s">
        <v>114</v>
      </c>
      <c r="AU125" s="166" t="s">
        <v>119</v>
      </c>
      <c r="AY125" s="14" t="s">
        <v>112</v>
      </c>
      <c r="BE125" s="167">
        <f t="shared" si="4"/>
        <v>0</v>
      </c>
      <c r="BF125" s="167">
        <f t="shared" si="5"/>
        <v>0</v>
      </c>
      <c r="BG125" s="167">
        <f t="shared" si="6"/>
        <v>0</v>
      </c>
      <c r="BH125" s="167">
        <f t="shared" si="7"/>
        <v>0</v>
      </c>
      <c r="BI125" s="167">
        <f t="shared" si="8"/>
        <v>0</v>
      </c>
      <c r="BJ125" s="14" t="s">
        <v>119</v>
      </c>
      <c r="BK125" s="168">
        <f t="shared" si="9"/>
        <v>0</v>
      </c>
      <c r="BL125" s="14" t="s">
        <v>118</v>
      </c>
      <c r="BM125" s="166" t="s">
        <v>123</v>
      </c>
    </row>
    <row r="126" spans="1:65" s="2" customFormat="1" ht="36">
      <c r="A126" s="29"/>
      <c r="B126" s="154"/>
      <c r="C126" s="155" t="s">
        <v>124</v>
      </c>
      <c r="D126" s="155" t="s">
        <v>114</v>
      </c>
      <c r="E126" s="156" t="s">
        <v>125</v>
      </c>
      <c r="F126" s="157" t="s">
        <v>126</v>
      </c>
      <c r="G126" s="158" t="s">
        <v>117</v>
      </c>
      <c r="H126" s="159">
        <v>930</v>
      </c>
      <c r="I126" s="160"/>
      <c r="J126" s="159">
        <f t="shared" si="0"/>
        <v>0</v>
      </c>
      <c r="K126" s="161"/>
      <c r="L126" s="30"/>
      <c r="M126" s="162" t="s">
        <v>1</v>
      </c>
      <c r="N126" s="163" t="s">
        <v>41</v>
      </c>
      <c r="O126" s="55"/>
      <c r="P126" s="164">
        <f t="shared" si="1"/>
        <v>0</v>
      </c>
      <c r="Q126" s="164">
        <v>0</v>
      </c>
      <c r="R126" s="164">
        <f t="shared" si="2"/>
        <v>0</v>
      </c>
      <c r="S126" s="164">
        <v>0.24</v>
      </c>
      <c r="T126" s="165">
        <f t="shared" si="3"/>
        <v>223.2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6" t="s">
        <v>118</v>
      </c>
      <c r="AT126" s="166" t="s">
        <v>114</v>
      </c>
      <c r="AU126" s="166" t="s">
        <v>119</v>
      </c>
      <c r="AY126" s="14" t="s">
        <v>112</v>
      </c>
      <c r="BE126" s="167">
        <f t="shared" si="4"/>
        <v>0</v>
      </c>
      <c r="BF126" s="167">
        <f t="shared" si="5"/>
        <v>0</v>
      </c>
      <c r="BG126" s="167">
        <f t="shared" si="6"/>
        <v>0</v>
      </c>
      <c r="BH126" s="167">
        <f t="shared" si="7"/>
        <v>0</v>
      </c>
      <c r="BI126" s="167">
        <f t="shared" si="8"/>
        <v>0</v>
      </c>
      <c r="BJ126" s="14" t="s">
        <v>119</v>
      </c>
      <c r="BK126" s="168">
        <f t="shared" si="9"/>
        <v>0</v>
      </c>
      <c r="BL126" s="14" t="s">
        <v>118</v>
      </c>
      <c r="BM126" s="166" t="s">
        <v>127</v>
      </c>
    </row>
    <row r="127" spans="1:65" s="2" customFormat="1" ht="24">
      <c r="A127" s="29"/>
      <c r="B127" s="154"/>
      <c r="C127" s="155" t="s">
        <v>118</v>
      </c>
      <c r="D127" s="155" t="s">
        <v>114</v>
      </c>
      <c r="E127" s="156" t="s">
        <v>128</v>
      </c>
      <c r="F127" s="157" t="s">
        <v>129</v>
      </c>
      <c r="G127" s="158" t="s">
        <v>130</v>
      </c>
      <c r="H127" s="159">
        <v>175</v>
      </c>
      <c r="I127" s="160"/>
      <c r="J127" s="159">
        <f t="shared" si="0"/>
        <v>0</v>
      </c>
      <c r="K127" s="161"/>
      <c r="L127" s="30"/>
      <c r="M127" s="162" t="s">
        <v>1</v>
      </c>
      <c r="N127" s="163" t="s">
        <v>41</v>
      </c>
      <c r="O127" s="55"/>
      <c r="P127" s="164">
        <f t="shared" si="1"/>
        <v>0</v>
      </c>
      <c r="Q127" s="164">
        <v>0</v>
      </c>
      <c r="R127" s="164">
        <f t="shared" si="2"/>
        <v>0</v>
      </c>
      <c r="S127" s="164">
        <v>0</v>
      </c>
      <c r="T127" s="165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6" t="s">
        <v>118</v>
      </c>
      <c r="AT127" s="166" t="s">
        <v>114</v>
      </c>
      <c r="AU127" s="166" t="s">
        <v>119</v>
      </c>
      <c r="AY127" s="14" t="s">
        <v>112</v>
      </c>
      <c r="BE127" s="167">
        <f t="shared" si="4"/>
        <v>0</v>
      </c>
      <c r="BF127" s="167">
        <f t="shared" si="5"/>
        <v>0</v>
      </c>
      <c r="BG127" s="167">
        <f t="shared" si="6"/>
        <v>0</v>
      </c>
      <c r="BH127" s="167">
        <f t="shared" si="7"/>
        <v>0</v>
      </c>
      <c r="BI127" s="167">
        <f t="shared" si="8"/>
        <v>0</v>
      </c>
      <c r="BJ127" s="14" t="s">
        <v>119</v>
      </c>
      <c r="BK127" s="168">
        <f t="shared" si="9"/>
        <v>0</v>
      </c>
      <c r="BL127" s="14" t="s">
        <v>118</v>
      </c>
      <c r="BM127" s="166" t="s">
        <v>131</v>
      </c>
    </row>
    <row r="128" spans="1:65" s="2" customFormat="1" ht="36">
      <c r="A128" s="29"/>
      <c r="B128" s="154"/>
      <c r="C128" s="155" t="s">
        <v>132</v>
      </c>
      <c r="D128" s="155" t="s">
        <v>114</v>
      </c>
      <c r="E128" s="156" t="s">
        <v>133</v>
      </c>
      <c r="F128" s="157" t="s">
        <v>134</v>
      </c>
      <c r="G128" s="158" t="s">
        <v>130</v>
      </c>
      <c r="H128" s="159">
        <v>175</v>
      </c>
      <c r="I128" s="160"/>
      <c r="J128" s="159">
        <f t="shared" si="0"/>
        <v>0</v>
      </c>
      <c r="K128" s="161"/>
      <c r="L128" s="30"/>
      <c r="M128" s="162" t="s">
        <v>1</v>
      </c>
      <c r="N128" s="163" t="s">
        <v>41</v>
      </c>
      <c r="O128" s="55"/>
      <c r="P128" s="164">
        <f t="shared" si="1"/>
        <v>0</v>
      </c>
      <c r="Q128" s="164">
        <v>0</v>
      </c>
      <c r="R128" s="164">
        <f t="shared" si="2"/>
        <v>0</v>
      </c>
      <c r="S128" s="164">
        <v>0</v>
      </c>
      <c r="T128" s="165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6" t="s">
        <v>118</v>
      </c>
      <c r="AT128" s="166" t="s">
        <v>114</v>
      </c>
      <c r="AU128" s="166" t="s">
        <v>119</v>
      </c>
      <c r="AY128" s="14" t="s">
        <v>112</v>
      </c>
      <c r="BE128" s="167">
        <f t="shared" si="4"/>
        <v>0</v>
      </c>
      <c r="BF128" s="167">
        <f t="shared" si="5"/>
        <v>0</v>
      </c>
      <c r="BG128" s="167">
        <f t="shared" si="6"/>
        <v>0</v>
      </c>
      <c r="BH128" s="167">
        <f t="shared" si="7"/>
        <v>0</v>
      </c>
      <c r="BI128" s="167">
        <f t="shared" si="8"/>
        <v>0</v>
      </c>
      <c r="BJ128" s="14" t="s">
        <v>119</v>
      </c>
      <c r="BK128" s="168">
        <f t="shared" si="9"/>
        <v>0</v>
      </c>
      <c r="BL128" s="14" t="s">
        <v>118</v>
      </c>
      <c r="BM128" s="166" t="s">
        <v>135</v>
      </c>
    </row>
    <row r="129" spans="1:65" s="2" customFormat="1" ht="36">
      <c r="A129" s="29"/>
      <c r="B129" s="154"/>
      <c r="C129" s="155" t="s">
        <v>136</v>
      </c>
      <c r="D129" s="155" t="s">
        <v>114</v>
      </c>
      <c r="E129" s="156" t="s">
        <v>137</v>
      </c>
      <c r="F129" s="157" t="s">
        <v>138</v>
      </c>
      <c r="G129" s="158" t="s">
        <v>130</v>
      </c>
      <c r="H129" s="159">
        <v>2100</v>
      </c>
      <c r="I129" s="160"/>
      <c r="J129" s="159">
        <f t="shared" si="0"/>
        <v>0</v>
      </c>
      <c r="K129" s="161"/>
      <c r="L129" s="30"/>
      <c r="M129" s="162" t="s">
        <v>1</v>
      </c>
      <c r="N129" s="163" t="s">
        <v>41</v>
      </c>
      <c r="O129" s="55"/>
      <c r="P129" s="164">
        <f t="shared" si="1"/>
        <v>0</v>
      </c>
      <c r="Q129" s="164">
        <v>0</v>
      </c>
      <c r="R129" s="164">
        <f t="shared" si="2"/>
        <v>0</v>
      </c>
      <c r="S129" s="164">
        <v>0</v>
      </c>
      <c r="T129" s="165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6" t="s">
        <v>118</v>
      </c>
      <c r="AT129" s="166" t="s">
        <v>114</v>
      </c>
      <c r="AU129" s="166" t="s">
        <v>119</v>
      </c>
      <c r="AY129" s="14" t="s">
        <v>112</v>
      </c>
      <c r="BE129" s="167">
        <f t="shared" si="4"/>
        <v>0</v>
      </c>
      <c r="BF129" s="167">
        <f t="shared" si="5"/>
        <v>0</v>
      </c>
      <c r="BG129" s="167">
        <f t="shared" si="6"/>
        <v>0</v>
      </c>
      <c r="BH129" s="167">
        <f t="shared" si="7"/>
        <v>0</v>
      </c>
      <c r="BI129" s="167">
        <f t="shared" si="8"/>
        <v>0</v>
      </c>
      <c r="BJ129" s="14" t="s">
        <v>119</v>
      </c>
      <c r="BK129" s="168">
        <f t="shared" si="9"/>
        <v>0</v>
      </c>
      <c r="BL129" s="14" t="s">
        <v>118</v>
      </c>
      <c r="BM129" s="166" t="s">
        <v>139</v>
      </c>
    </row>
    <row r="130" spans="1:65" s="2" customFormat="1" ht="24">
      <c r="A130" s="29"/>
      <c r="B130" s="154"/>
      <c r="C130" s="155" t="s">
        <v>140</v>
      </c>
      <c r="D130" s="155" t="s">
        <v>114</v>
      </c>
      <c r="E130" s="156" t="s">
        <v>141</v>
      </c>
      <c r="F130" s="157" t="s">
        <v>142</v>
      </c>
      <c r="G130" s="158" t="s">
        <v>143</v>
      </c>
      <c r="H130" s="159">
        <v>262.5</v>
      </c>
      <c r="I130" s="160"/>
      <c r="J130" s="159">
        <f t="shared" si="0"/>
        <v>0</v>
      </c>
      <c r="K130" s="161"/>
      <c r="L130" s="30"/>
      <c r="M130" s="162" t="s">
        <v>1</v>
      </c>
      <c r="N130" s="163" t="s">
        <v>41</v>
      </c>
      <c r="O130" s="55"/>
      <c r="P130" s="164">
        <f t="shared" si="1"/>
        <v>0</v>
      </c>
      <c r="Q130" s="164">
        <v>0</v>
      </c>
      <c r="R130" s="164">
        <f t="shared" si="2"/>
        <v>0</v>
      </c>
      <c r="S130" s="164">
        <v>0</v>
      </c>
      <c r="T130" s="165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6" t="s">
        <v>118</v>
      </c>
      <c r="AT130" s="166" t="s">
        <v>114</v>
      </c>
      <c r="AU130" s="166" t="s">
        <v>119</v>
      </c>
      <c r="AY130" s="14" t="s">
        <v>112</v>
      </c>
      <c r="BE130" s="167">
        <f t="shared" si="4"/>
        <v>0</v>
      </c>
      <c r="BF130" s="167">
        <f t="shared" si="5"/>
        <v>0</v>
      </c>
      <c r="BG130" s="167">
        <f t="shared" si="6"/>
        <v>0</v>
      </c>
      <c r="BH130" s="167">
        <f t="shared" si="7"/>
        <v>0</v>
      </c>
      <c r="BI130" s="167">
        <f t="shared" si="8"/>
        <v>0</v>
      </c>
      <c r="BJ130" s="14" t="s">
        <v>119</v>
      </c>
      <c r="BK130" s="168">
        <f t="shared" si="9"/>
        <v>0</v>
      </c>
      <c r="BL130" s="14" t="s">
        <v>118</v>
      </c>
      <c r="BM130" s="166" t="s">
        <v>144</v>
      </c>
    </row>
    <row r="131" spans="1:65" s="12" customFormat="1" ht="22.9" customHeight="1">
      <c r="B131" s="141"/>
      <c r="D131" s="142" t="s">
        <v>74</v>
      </c>
      <c r="E131" s="152" t="s">
        <v>132</v>
      </c>
      <c r="F131" s="152" t="s">
        <v>145</v>
      </c>
      <c r="I131" s="144"/>
      <c r="J131" s="153">
        <f>BK131</f>
        <v>0</v>
      </c>
      <c r="L131" s="141"/>
      <c r="M131" s="146"/>
      <c r="N131" s="147"/>
      <c r="O131" s="147"/>
      <c r="P131" s="148">
        <f>SUM(P132:P134)</f>
        <v>0</v>
      </c>
      <c r="Q131" s="147"/>
      <c r="R131" s="148">
        <f>SUM(R132:R134)</f>
        <v>1491.8966399999999</v>
      </c>
      <c r="S131" s="147"/>
      <c r="T131" s="149">
        <f>SUM(T132:T134)</f>
        <v>0</v>
      </c>
      <c r="AR131" s="142" t="s">
        <v>83</v>
      </c>
      <c r="AT131" s="150" t="s">
        <v>74</v>
      </c>
      <c r="AU131" s="150" t="s">
        <v>83</v>
      </c>
      <c r="AY131" s="142" t="s">
        <v>112</v>
      </c>
      <c r="BK131" s="151">
        <f>SUM(BK132:BK134)</f>
        <v>0</v>
      </c>
    </row>
    <row r="132" spans="1:65" s="2" customFormat="1" ht="24">
      <c r="A132" s="29"/>
      <c r="B132" s="154"/>
      <c r="C132" s="155" t="s">
        <v>146</v>
      </c>
      <c r="D132" s="155" t="s">
        <v>114</v>
      </c>
      <c r="E132" s="156" t="s">
        <v>147</v>
      </c>
      <c r="F132" s="157" t="s">
        <v>148</v>
      </c>
      <c r="G132" s="158" t="s">
        <v>117</v>
      </c>
      <c r="H132" s="159">
        <v>1248</v>
      </c>
      <c r="I132" s="160"/>
      <c r="J132" s="159">
        <f>ROUND(I132*H132,3)</f>
        <v>0</v>
      </c>
      <c r="K132" s="161"/>
      <c r="L132" s="30"/>
      <c r="M132" s="162" t="s">
        <v>1</v>
      </c>
      <c r="N132" s="163" t="s">
        <v>41</v>
      </c>
      <c r="O132" s="55"/>
      <c r="P132" s="164">
        <f>O132*H132</f>
        <v>0</v>
      </c>
      <c r="Q132" s="164">
        <v>0.33445999999999998</v>
      </c>
      <c r="R132" s="164">
        <f>Q132*H132</f>
        <v>417.40607999999997</v>
      </c>
      <c r="S132" s="164">
        <v>0</v>
      </c>
      <c r="T132" s="165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6" t="s">
        <v>118</v>
      </c>
      <c r="AT132" s="166" t="s">
        <v>114</v>
      </c>
      <c r="AU132" s="166" t="s">
        <v>119</v>
      </c>
      <c r="AY132" s="14" t="s">
        <v>112</v>
      </c>
      <c r="BE132" s="167">
        <f>IF(N132="základná",J132,0)</f>
        <v>0</v>
      </c>
      <c r="BF132" s="167">
        <f>IF(N132="znížená",J132,0)</f>
        <v>0</v>
      </c>
      <c r="BG132" s="167">
        <f>IF(N132="zákl. prenesená",J132,0)</f>
        <v>0</v>
      </c>
      <c r="BH132" s="167">
        <f>IF(N132="zníž. prenesená",J132,0)</f>
        <v>0</v>
      </c>
      <c r="BI132" s="167">
        <f>IF(N132="nulová",J132,0)</f>
        <v>0</v>
      </c>
      <c r="BJ132" s="14" t="s">
        <v>119</v>
      </c>
      <c r="BK132" s="168">
        <f>ROUND(I132*H132,3)</f>
        <v>0</v>
      </c>
      <c r="BL132" s="14" t="s">
        <v>118</v>
      </c>
      <c r="BM132" s="166" t="s">
        <v>149</v>
      </c>
    </row>
    <row r="133" spans="1:65" s="2" customFormat="1" ht="36">
      <c r="A133" s="29"/>
      <c r="B133" s="154"/>
      <c r="C133" s="155" t="s">
        <v>150</v>
      </c>
      <c r="D133" s="155" t="s">
        <v>114</v>
      </c>
      <c r="E133" s="156" t="s">
        <v>151</v>
      </c>
      <c r="F133" s="157" t="s">
        <v>152</v>
      </c>
      <c r="G133" s="158" t="s">
        <v>117</v>
      </c>
      <c r="H133" s="159">
        <v>1248</v>
      </c>
      <c r="I133" s="160"/>
      <c r="J133" s="159">
        <f>ROUND(I133*H133,3)</f>
        <v>0</v>
      </c>
      <c r="K133" s="161"/>
      <c r="L133" s="30"/>
      <c r="M133" s="162" t="s">
        <v>1</v>
      </c>
      <c r="N133" s="163" t="s">
        <v>41</v>
      </c>
      <c r="O133" s="55"/>
      <c r="P133" s="164">
        <f>O133*H133</f>
        <v>0</v>
      </c>
      <c r="Q133" s="164">
        <v>0.35914000000000001</v>
      </c>
      <c r="R133" s="164">
        <f>Q133*H133</f>
        <v>448.20672000000002</v>
      </c>
      <c r="S133" s="164">
        <v>0</v>
      </c>
      <c r="T133" s="165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6" t="s">
        <v>118</v>
      </c>
      <c r="AT133" s="166" t="s">
        <v>114</v>
      </c>
      <c r="AU133" s="166" t="s">
        <v>119</v>
      </c>
      <c r="AY133" s="14" t="s">
        <v>112</v>
      </c>
      <c r="BE133" s="167">
        <f>IF(N133="základná",J133,0)</f>
        <v>0</v>
      </c>
      <c r="BF133" s="167">
        <f>IF(N133="znížená",J133,0)</f>
        <v>0</v>
      </c>
      <c r="BG133" s="167">
        <f>IF(N133="zákl. prenesená",J133,0)</f>
        <v>0</v>
      </c>
      <c r="BH133" s="167">
        <f>IF(N133="zníž. prenesená",J133,0)</f>
        <v>0</v>
      </c>
      <c r="BI133" s="167">
        <f>IF(N133="nulová",J133,0)</f>
        <v>0</v>
      </c>
      <c r="BJ133" s="14" t="s">
        <v>119</v>
      </c>
      <c r="BK133" s="168">
        <f>ROUND(I133*H133,3)</f>
        <v>0</v>
      </c>
      <c r="BL133" s="14" t="s">
        <v>118</v>
      </c>
      <c r="BM133" s="166" t="s">
        <v>153</v>
      </c>
    </row>
    <row r="134" spans="1:65" s="2" customFormat="1" ht="24">
      <c r="A134" s="29"/>
      <c r="B134" s="154"/>
      <c r="C134" s="155" t="s">
        <v>154</v>
      </c>
      <c r="D134" s="155" t="s">
        <v>114</v>
      </c>
      <c r="E134" s="156" t="s">
        <v>155</v>
      </c>
      <c r="F134" s="157" t="s">
        <v>156</v>
      </c>
      <c r="G134" s="158" t="s">
        <v>117</v>
      </c>
      <c r="H134" s="159">
        <v>1248</v>
      </c>
      <c r="I134" s="160"/>
      <c r="J134" s="159">
        <f>ROUND(I134*H134,3)</f>
        <v>0</v>
      </c>
      <c r="K134" s="161"/>
      <c r="L134" s="30"/>
      <c r="M134" s="162" t="s">
        <v>1</v>
      </c>
      <c r="N134" s="163" t="s">
        <v>41</v>
      </c>
      <c r="O134" s="55"/>
      <c r="P134" s="164">
        <f>O134*H134</f>
        <v>0</v>
      </c>
      <c r="Q134" s="164">
        <v>0.50183</v>
      </c>
      <c r="R134" s="164">
        <f>Q134*H134</f>
        <v>626.28384000000005</v>
      </c>
      <c r="S134" s="164">
        <v>0</v>
      </c>
      <c r="T134" s="165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6" t="s">
        <v>118</v>
      </c>
      <c r="AT134" s="166" t="s">
        <v>114</v>
      </c>
      <c r="AU134" s="166" t="s">
        <v>119</v>
      </c>
      <c r="AY134" s="14" t="s">
        <v>112</v>
      </c>
      <c r="BE134" s="167">
        <f>IF(N134="základná",J134,0)</f>
        <v>0</v>
      </c>
      <c r="BF134" s="167">
        <f>IF(N134="znížená",J134,0)</f>
        <v>0</v>
      </c>
      <c r="BG134" s="167">
        <f>IF(N134="zákl. prenesená",J134,0)</f>
        <v>0</v>
      </c>
      <c r="BH134" s="167">
        <f>IF(N134="zníž. prenesená",J134,0)</f>
        <v>0</v>
      </c>
      <c r="BI134" s="167">
        <f>IF(N134="nulová",J134,0)</f>
        <v>0</v>
      </c>
      <c r="BJ134" s="14" t="s">
        <v>119</v>
      </c>
      <c r="BK134" s="168">
        <f>ROUND(I134*H134,3)</f>
        <v>0</v>
      </c>
      <c r="BL134" s="14" t="s">
        <v>118</v>
      </c>
      <c r="BM134" s="166" t="s">
        <v>157</v>
      </c>
    </row>
    <row r="135" spans="1:65" s="12" customFormat="1" ht="22.9" customHeight="1">
      <c r="B135" s="141"/>
      <c r="D135" s="142" t="s">
        <v>74</v>
      </c>
      <c r="E135" s="152" t="s">
        <v>150</v>
      </c>
      <c r="F135" s="152" t="s">
        <v>158</v>
      </c>
      <c r="I135" s="144"/>
      <c r="J135" s="153">
        <f>BK135</f>
        <v>0</v>
      </c>
      <c r="L135" s="141"/>
      <c r="M135" s="146"/>
      <c r="N135" s="147"/>
      <c r="O135" s="147"/>
      <c r="P135" s="148">
        <f>SUM(P136:P142)</f>
        <v>0</v>
      </c>
      <c r="Q135" s="147"/>
      <c r="R135" s="148">
        <f>SUM(R136:R142)</f>
        <v>47.343370050000004</v>
      </c>
      <c r="S135" s="147"/>
      <c r="T135" s="149">
        <f>SUM(T136:T142)</f>
        <v>0</v>
      </c>
      <c r="AR135" s="142" t="s">
        <v>83</v>
      </c>
      <c r="AT135" s="150" t="s">
        <v>74</v>
      </c>
      <c r="AU135" s="150" t="s">
        <v>83</v>
      </c>
      <c r="AY135" s="142" t="s">
        <v>112</v>
      </c>
      <c r="BK135" s="151">
        <f>SUM(BK136:BK142)</f>
        <v>0</v>
      </c>
    </row>
    <row r="136" spans="1:65" s="2" customFormat="1" ht="36">
      <c r="A136" s="29"/>
      <c r="B136" s="154"/>
      <c r="C136" s="155" t="s">
        <v>159</v>
      </c>
      <c r="D136" s="155" t="s">
        <v>114</v>
      </c>
      <c r="E136" s="156" t="s">
        <v>160</v>
      </c>
      <c r="F136" s="157" t="s">
        <v>161</v>
      </c>
      <c r="G136" s="158" t="s">
        <v>162</v>
      </c>
      <c r="H136" s="159">
        <v>207</v>
      </c>
      <c r="I136" s="160"/>
      <c r="J136" s="159">
        <f t="shared" ref="J136:J142" si="10">ROUND(I136*H136,3)</f>
        <v>0</v>
      </c>
      <c r="K136" s="161"/>
      <c r="L136" s="30"/>
      <c r="M136" s="162" t="s">
        <v>1</v>
      </c>
      <c r="N136" s="163" t="s">
        <v>41</v>
      </c>
      <c r="O136" s="55"/>
      <c r="P136" s="164">
        <f t="shared" ref="P136:P142" si="11">O136*H136</f>
        <v>0</v>
      </c>
      <c r="Q136" s="164">
        <v>0.12584000000000001</v>
      </c>
      <c r="R136" s="164">
        <f t="shared" ref="R136:R142" si="12">Q136*H136</f>
        <v>26.04888</v>
      </c>
      <c r="S136" s="164">
        <v>0</v>
      </c>
      <c r="T136" s="165">
        <f t="shared" ref="T136:T142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6" t="s">
        <v>118</v>
      </c>
      <c r="AT136" s="166" t="s">
        <v>114</v>
      </c>
      <c r="AU136" s="166" t="s">
        <v>119</v>
      </c>
      <c r="AY136" s="14" t="s">
        <v>112</v>
      </c>
      <c r="BE136" s="167">
        <f t="shared" ref="BE136:BE142" si="14">IF(N136="základná",J136,0)</f>
        <v>0</v>
      </c>
      <c r="BF136" s="167">
        <f t="shared" ref="BF136:BF142" si="15">IF(N136="znížená",J136,0)</f>
        <v>0</v>
      </c>
      <c r="BG136" s="167">
        <f t="shared" ref="BG136:BG142" si="16">IF(N136="zákl. prenesená",J136,0)</f>
        <v>0</v>
      </c>
      <c r="BH136" s="167">
        <f t="shared" ref="BH136:BH142" si="17">IF(N136="zníž. prenesená",J136,0)</f>
        <v>0</v>
      </c>
      <c r="BI136" s="167">
        <f t="shared" ref="BI136:BI142" si="18">IF(N136="nulová",J136,0)</f>
        <v>0</v>
      </c>
      <c r="BJ136" s="14" t="s">
        <v>119</v>
      </c>
      <c r="BK136" s="168">
        <f t="shared" ref="BK136:BK142" si="19">ROUND(I136*H136,3)</f>
        <v>0</v>
      </c>
      <c r="BL136" s="14" t="s">
        <v>118</v>
      </c>
      <c r="BM136" s="166" t="s">
        <v>163</v>
      </c>
    </row>
    <row r="137" spans="1:65" s="2" customFormat="1" ht="12">
      <c r="A137" s="29"/>
      <c r="B137" s="154"/>
      <c r="C137" s="169" t="s">
        <v>164</v>
      </c>
      <c r="D137" s="169" t="s">
        <v>165</v>
      </c>
      <c r="E137" s="170" t="s">
        <v>166</v>
      </c>
      <c r="F137" s="171" t="s">
        <v>167</v>
      </c>
      <c r="G137" s="172" t="s">
        <v>168</v>
      </c>
      <c r="H137" s="173">
        <v>209.07</v>
      </c>
      <c r="I137" s="174"/>
      <c r="J137" s="173">
        <f t="shared" si="10"/>
        <v>0</v>
      </c>
      <c r="K137" s="175"/>
      <c r="L137" s="176"/>
      <c r="M137" s="177" t="s">
        <v>1</v>
      </c>
      <c r="N137" s="178" t="s">
        <v>41</v>
      </c>
      <c r="O137" s="55"/>
      <c r="P137" s="164">
        <f t="shared" si="11"/>
        <v>0</v>
      </c>
      <c r="Q137" s="164">
        <v>4.8000000000000001E-2</v>
      </c>
      <c r="R137" s="164">
        <f t="shared" si="12"/>
        <v>10.035360000000001</v>
      </c>
      <c r="S137" s="164">
        <v>0</v>
      </c>
      <c r="T137" s="165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6" t="s">
        <v>146</v>
      </c>
      <c r="AT137" s="166" t="s">
        <v>165</v>
      </c>
      <c r="AU137" s="166" t="s">
        <v>119</v>
      </c>
      <c r="AY137" s="14" t="s">
        <v>112</v>
      </c>
      <c r="BE137" s="167">
        <f t="shared" si="14"/>
        <v>0</v>
      </c>
      <c r="BF137" s="167">
        <f t="shared" si="15"/>
        <v>0</v>
      </c>
      <c r="BG137" s="167">
        <f t="shared" si="16"/>
        <v>0</v>
      </c>
      <c r="BH137" s="167">
        <f t="shared" si="17"/>
        <v>0</v>
      </c>
      <c r="BI137" s="167">
        <f t="shared" si="18"/>
        <v>0</v>
      </c>
      <c r="BJ137" s="14" t="s">
        <v>119</v>
      </c>
      <c r="BK137" s="168">
        <f t="shared" si="19"/>
        <v>0</v>
      </c>
      <c r="BL137" s="14" t="s">
        <v>118</v>
      </c>
      <c r="BM137" s="166" t="s">
        <v>169</v>
      </c>
    </row>
    <row r="138" spans="1:65" s="2" customFormat="1" ht="24">
      <c r="A138" s="29"/>
      <c r="B138" s="154"/>
      <c r="C138" s="155" t="s">
        <v>170</v>
      </c>
      <c r="D138" s="155" t="s">
        <v>114</v>
      </c>
      <c r="E138" s="156" t="s">
        <v>171</v>
      </c>
      <c r="F138" s="157" t="s">
        <v>172</v>
      </c>
      <c r="G138" s="158" t="s">
        <v>143</v>
      </c>
      <c r="H138" s="159">
        <v>10.968999999999999</v>
      </c>
      <c r="I138" s="160"/>
      <c r="J138" s="159">
        <f t="shared" si="10"/>
        <v>0</v>
      </c>
      <c r="K138" s="161"/>
      <c r="L138" s="30"/>
      <c r="M138" s="162" t="s">
        <v>1</v>
      </c>
      <c r="N138" s="163" t="s">
        <v>41</v>
      </c>
      <c r="O138" s="55"/>
      <c r="P138" s="164">
        <f t="shared" si="11"/>
        <v>0</v>
      </c>
      <c r="Q138" s="164">
        <v>1.0264500000000001</v>
      </c>
      <c r="R138" s="164">
        <f t="shared" si="12"/>
        <v>11.25913005</v>
      </c>
      <c r="S138" s="164">
        <v>0</v>
      </c>
      <c r="T138" s="165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6" t="s">
        <v>118</v>
      </c>
      <c r="AT138" s="166" t="s">
        <v>114</v>
      </c>
      <c r="AU138" s="166" t="s">
        <v>119</v>
      </c>
      <c r="AY138" s="14" t="s">
        <v>112</v>
      </c>
      <c r="BE138" s="167">
        <f t="shared" si="14"/>
        <v>0</v>
      </c>
      <c r="BF138" s="167">
        <f t="shared" si="15"/>
        <v>0</v>
      </c>
      <c r="BG138" s="167">
        <f t="shared" si="16"/>
        <v>0</v>
      </c>
      <c r="BH138" s="167">
        <f t="shared" si="17"/>
        <v>0</v>
      </c>
      <c r="BI138" s="167">
        <f t="shared" si="18"/>
        <v>0</v>
      </c>
      <c r="BJ138" s="14" t="s">
        <v>119</v>
      </c>
      <c r="BK138" s="168">
        <f t="shared" si="19"/>
        <v>0</v>
      </c>
      <c r="BL138" s="14" t="s">
        <v>118</v>
      </c>
      <c r="BM138" s="166" t="s">
        <v>173</v>
      </c>
    </row>
    <row r="139" spans="1:65" s="2" customFormat="1" ht="24">
      <c r="A139" s="29"/>
      <c r="B139" s="154"/>
      <c r="C139" s="155" t="s">
        <v>174</v>
      </c>
      <c r="D139" s="155" t="s">
        <v>114</v>
      </c>
      <c r="E139" s="156" t="s">
        <v>175</v>
      </c>
      <c r="F139" s="157" t="s">
        <v>176</v>
      </c>
      <c r="G139" s="158" t="s">
        <v>143</v>
      </c>
      <c r="H139" s="159">
        <v>620.49599999999998</v>
      </c>
      <c r="I139" s="160"/>
      <c r="J139" s="159">
        <f t="shared" si="10"/>
        <v>0</v>
      </c>
      <c r="K139" s="161"/>
      <c r="L139" s="30"/>
      <c r="M139" s="162" t="s">
        <v>1</v>
      </c>
      <c r="N139" s="163" t="s">
        <v>41</v>
      </c>
      <c r="O139" s="55"/>
      <c r="P139" s="164">
        <f t="shared" si="11"/>
        <v>0</v>
      </c>
      <c r="Q139" s="164">
        <v>0</v>
      </c>
      <c r="R139" s="164">
        <f t="shared" si="12"/>
        <v>0</v>
      </c>
      <c r="S139" s="164">
        <v>0</v>
      </c>
      <c r="T139" s="165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6" t="s">
        <v>118</v>
      </c>
      <c r="AT139" s="166" t="s">
        <v>114</v>
      </c>
      <c r="AU139" s="166" t="s">
        <v>119</v>
      </c>
      <c r="AY139" s="14" t="s">
        <v>112</v>
      </c>
      <c r="BE139" s="167">
        <f t="shared" si="14"/>
        <v>0</v>
      </c>
      <c r="BF139" s="167">
        <f t="shared" si="15"/>
        <v>0</v>
      </c>
      <c r="BG139" s="167">
        <f t="shared" si="16"/>
        <v>0</v>
      </c>
      <c r="BH139" s="167">
        <f t="shared" si="17"/>
        <v>0</v>
      </c>
      <c r="BI139" s="167">
        <f t="shared" si="18"/>
        <v>0</v>
      </c>
      <c r="BJ139" s="14" t="s">
        <v>119</v>
      </c>
      <c r="BK139" s="168">
        <f t="shared" si="19"/>
        <v>0</v>
      </c>
      <c r="BL139" s="14" t="s">
        <v>118</v>
      </c>
      <c r="BM139" s="166" t="s">
        <v>177</v>
      </c>
    </row>
    <row r="140" spans="1:65" s="2" customFormat="1" ht="24">
      <c r="A140" s="29"/>
      <c r="B140" s="154"/>
      <c r="C140" s="155" t="s">
        <v>178</v>
      </c>
      <c r="D140" s="155" t="s">
        <v>114</v>
      </c>
      <c r="E140" s="156" t="s">
        <v>179</v>
      </c>
      <c r="F140" s="157" t="s">
        <v>180</v>
      </c>
      <c r="G140" s="158" t="s">
        <v>143</v>
      </c>
      <c r="H140" s="159">
        <v>8686.9439999999995</v>
      </c>
      <c r="I140" s="160"/>
      <c r="J140" s="159">
        <f t="shared" si="10"/>
        <v>0</v>
      </c>
      <c r="K140" s="161"/>
      <c r="L140" s="30"/>
      <c r="M140" s="162" t="s">
        <v>1</v>
      </c>
      <c r="N140" s="163" t="s">
        <v>41</v>
      </c>
      <c r="O140" s="55"/>
      <c r="P140" s="164">
        <f t="shared" si="11"/>
        <v>0</v>
      </c>
      <c r="Q140" s="164">
        <v>0</v>
      </c>
      <c r="R140" s="164">
        <f t="shared" si="12"/>
        <v>0</v>
      </c>
      <c r="S140" s="164">
        <v>0</v>
      </c>
      <c r="T140" s="165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6" t="s">
        <v>118</v>
      </c>
      <c r="AT140" s="166" t="s">
        <v>114</v>
      </c>
      <c r="AU140" s="166" t="s">
        <v>119</v>
      </c>
      <c r="AY140" s="14" t="s">
        <v>112</v>
      </c>
      <c r="BE140" s="167">
        <f t="shared" si="14"/>
        <v>0</v>
      </c>
      <c r="BF140" s="167">
        <f t="shared" si="15"/>
        <v>0</v>
      </c>
      <c r="BG140" s="167">
        <f t="shared" si="16"/>
        <v>0</v>
      </c>
      <c r="BH140" s="167">
        <f t="shared" si="17"/>
        <v>0</v>
      </c>
      <c r="BI140" s="167">
        <f t="shared" si="18"/>
        <v>0</v>
      </c>
      <c r="BJ140" s="14" t="s">
        <v>119</v>
      </c>
      <c r="BK140" s="168">
        <f t="shared" si="19"/>
        <v>0</v>
      </c>
      <c r="BL140" s="14" t="s">
        <v>118</v>
      </c>
      <c r="BM140" s="166" t="s">
        <v>181</v>
      </c>
    </row>
    <row r="141" spans="1:65" s="2" customFormat="1" ht="24">
      <c r="A141" s="29"/>
      <c r="B141" s="154"/>
      <c r="C141" s="155" t="s">
        <v>182</v>
      </c>
      <c r="D141" s="155" t="s">
        <v>114</v>
      </c>
      <c r="E141" s="156" t="s">
        <v>183</v>
      </c>
      <c r="F141" s="157" t="s">
        <v>184</v>
      </c>
      <c r="G141" s="158" t="s">
        <v>143</v>
      </c>
      <c r="H141" s="159">
        <v>620.49599999999998</v>
      </c>
      <c r="I141" s="160"/>
      <c r="J141" s="159">
        <f t="shared" si="10"/>
        <v>0</v>
      </c>
      <c r="K141" s="161"/>
      <c r="L141" s="30"/>
      <c r="M141" s="162" t="s">
        <v>1</v>
      </c>
      <c r="N141" s="163" t="s">
        <v>41</v>
      </c>
      <c r="O141" s="55"/>
      <c r="P141" s="164">
        <f t="shared" si="11"/>
        <v>0</v>
      </c>
      <c r="Q141" s="164">
        <v>0</v>
      </c>
      <c r="R141" s="164">
        <f t="shared" si="12"/>
        <v>0</v>
      </c>
      <c r="S141" s="164">
        <v>0</v>
      </c>
      <c r="T141" s="165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6" t="s">
        <v>118</v>
      </c>
      <c r="AT141" s="166" t="s">
        <v>114</v>
      </c>
      <c r="AU141" s="166" t="s">
        <v>119</v>
      </c>
      <c r="AY141" s="14" t="s">
        <v>112</v>
      </c>
      <c r="BE141" s="167">
        <f t="shared" si="14"/>
        <v>0</v>
      </c>
      <c r="BF141" s="167">
        <f t="shared" si="15"/>
        <v>0</v>
      </c>
      <c r="BG141" s="167">
        <f t="shared" si="16"/>
        <v>0</v>
      </c>
      <c r="BH141" s="167">
        <f t="shared" si="17"/>
        <v>0</v>
      </c>
      <c r="BI141" s="167">
        <f t="shared" si="18"/>
        <v>0</v>
      </c>
      <c r="BJ141" s="14" t="s">
        <v>119</v>
      </c>
      <c r="BK141" s="168">
        <f t="shared" si="19"/>
        <v>0</v>
      </c>
      <c r="BL141" s="14" t="s">
        <v>118</v>
      </c>
      <c r="BM141" s="166" t="s">
        <v>185</v>
      </c>
    </row>
    <row r="142" spans="1:65" s="2" customFormat="1" ht="12">
      <c r="A142" s="29"/>
      <c r="B142" s="154"/>
      <c r="C142" s="155" t="s">
        <v>186</v>
      </c>
      <c r="D142" s="155" t="s">
        <v>114</v>
      </c>
      <c r="E142" s="156" t="s">
        <v>187</v>
      </c>
      <c r="F142" s="157" t="s">
        <v>188</v>
      </c>
      <c r="G142" s="158" t="s">
        <v>143</v>
      </c>
      <c r="H142" s="159">
        <v>620.49599999999998</v>
      </c>
      <c r="I142" s="160"/>
      <c r="J142" s="159">
        <f t="shared" si="10"/>
        <v>0</v>
      </c>
      <c r="K142" s="161"/>
      <c r="L142" s="30"/>
      <c r="M142" s="162" t="s">
        <v>1</v>
      </c>
      <c r="N142" s="163" t="s">
        <v>41</v>
      </c>
      <c r="O142" s="55"/>
      <c r="P142" s="164">
        <f t="shared" si="11"/>
        <v>0</v>
      </c>
      <c r="Q142" s="164">
        <v>0</v>
      </c>
      <c r="R142" s="164">
        <f t="shared" si="12"/>
        <v>0</v>
      </c>
      <c r="S142" s="164">
        <v>0</v>
      </c>
      <c r="T142" s="165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6" t="s">
        <v>118</v>
      </c>
      <c r="AT142" s="166" t="s">
        <v>114</v>
      </c>
      <c r="AU142" s="166" t="s">
        <v>119</v>
      </c>
      <c r="AY142" s="14" t="s">
        <v>112</v>
      </c>
      <c r="BE142" s="167">
        <f t="shared" si="14"/>
        <v>0</v>
      </c>
      <c r="BF142" s="167">
        <f t="shared" si="15"/>
        <v>0</v>
      </c>
      <c r="BG142" s="167">
        <f t="shared" si="16"/>
        <v>0</v>
      </c>
      <c r="BH142" s="167">
        <f t="shared" si="17"/>
        <v>0</v>
      </c>
      <c r="BI142" s="167">
        <f t="shared" si="18"/>
        <v>0</v>
      </c>
      <c r="BJ142" s="14" t="s">
        <v>119</v>
      </c>
      <c r="BK142" s="168">
        <f t="shared" si="19"/>
        <v>0</v>
      </c>
      <c r="BL142" s="14" t="s">
        <v>118</v>
      </c>
      <c r="BM142" s="166" t="s">
        <v>189</v>
      </c>
    </row>
    <row r="143" spans="1:65" s="12" customFormat="1" ht="22.9" customHeight="1">
      <c r="B143" s="141"/>
      <c r="D143" s="142" t="s">
        <v>74</v>
      </c>
      <c r="E143" s="152" t="s">
        <v>190</v>
      </c>
      <c r="F143" s="152" t="s">
        <v>191</v>
      </c>
      <c r="I143" s="144"/>
      <c r="J143" s="153">
        <f>BK143</f>
        <v>0</v>
      </c>
      <c r="L143" s="141"/>
      <c r="M143" s="146"/>
      <c r="N143" s="147"/>
      <c r="O143" s="147"/>
      <c r="P143" s="148">
        <f>P144</f>
        <v>0</v>
      </c>
      <c r="Q143" s="147"/>
      <c r="R143" s="148">
        <f>R144</f>
        <v>0</v>
      </c>
      <c r="S143" s="147"/>
      <c r="T143" s="149">
        <f>T144</f>
        <v>0</v>
      </c>
      <c r="AR143" s="142" t="s">
        <v>83</v>
      </c>
      <c r="AT143" s="150" t="s">
        <v>74</v>
      </c>
      <c r="AU143" s="150" t="s">
        <v>83</v>
      </c>
      <c r="AY143" s="142" t="s">
        <v>112</v>
      </c>
      <c r="BK143" s="151">
        <f>BK144</f>
        <v>0</v>
      </c>
    </row>
    <row r="144" spans="1:65" s="2" customFormat="1" ht="24">
      <c r="A144" s="29"/>
      <c r="B144" s="154"/>
      <c r="C144" s="155" t="s">
        <v>192</v>
      </c>
      <c r="D144" s="155" t="s">
        <v>114</v>
      </c>
      <c r="E144" s="156" t="s">
        <v>193</v>
      </c>
      <c r="F144" s="157" t="s">
        <v>194</v>
      </c>
      <c r="G144" s="158" t="s">
        <v>143</v>
      </c>
      <c r="H144" s="159">
        <v>1539.24</v>
      </c>
      <c r="I144" s="160"/>
      <c r="J144" s="159">
        <f>ROUND(I144*H144,3)</f>
        <v>0</v>
      </c>
      <c r="K144" s="161"/>
      <c r="L144" s="30"/>
      <c r="M144" s="179" t="s">
        <v>1</v>
      </c>
      <c r="N144" s="180" t="s">
        <v>41</v>
      </c>
      <c r="O144" s="181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6" t="s">
        <v>118</v>
      </c>
      <c r="AT144" s="166" t="s">
        <v>114</v>
      </c>
      <c r="AU144" s="166" t="s">
        <v>119</v>
      </c>
      <c r="AY144" s="14" t="s">
        <v>112</v>
      </c>
      <c r="BE144" s="167">
        <f>IF(N144="základná",J144,0)</f>
        <v>0</v>
      </c>
      <c r="BF144" s="167">
        <f>IF(N144="znížená",J144,0)</f>
        <v>0</v>
      </c>
      <c r="BG144" s="167">
        <f>IF(N144="zákl. prenesená",J144,0)</f>
        <v>0</v>
      </c>
      <c r="BH144" s="167">
        <f>IF(N144="zníž. prenesená",J144,0)</f>
        <v>0</v>
      </c>
      <c r="BI144" s="167">
        <f>IF(N144="nulová",J144,0)</f>
        <v>0</v>
      </c>
      <c r="BJ144" s="14" t="s">
        <v>119</v>
      </c>
      <c r="BK144" s="168">
        <f>ROUND(I144*H144,3)</f>
        <v>0</v>
      </c>
      <c r="BL144" s="14" t="s">
        <v>118</v>
      </c>
      <c r="BM144" s="166" t="s">
        <v>195</v>
      </c>
    </row>
    <row r="145" spans="1:31" s="2" customFormat="1" ht="6.95" customHeight="1">
      <c r="A145" s="29"/>
      <c r="B145" s="44"/>
      <c r="C145" s="45"/>
      <c r="D145" s="45"/>
      <c r="E145" s="45"/>
      <c r="F145" s="45"/>
      <c r="G145" s="45"/>
      <c r="H145" s="45"/>
      <c r="I145" s="113"/>
      <c r="J145" s="45"/>
      <c r="K145" s="45"/>
      <c r="L145" s="30"/>
      <c r="M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</sheetData>
  <autoFilter ref="C120:K14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Spevnené plochy</vt:lpstr>
      <vt:lpstr>'01 - Spevnené plochy'!Názvy_tlače</vt:lpstr>
      <vt:lpstr>'Rekapitulácia stavby'!Názvy_tlače</vt:lpstr>
      <vt:lpstr>'01 - Spevnené plochy'!Oblasť_tlače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Robert-PC\Robert</dc:creator>
  <cp:lastModifiedBy>Robert</cp:lastModifiedBy>
  <dcterms:created xsi:type="dcterms:W3CDTF">2020-03-12T15:45:30Z</dcterms:created>
  <dcterms:modified xsi:type="dcterms:W3CDTF">2020-03-12T15:46:46Z</dcterms:modified>
</cp:coreProperties>
</file>